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570" windowHeight="11010"/>
  </bookViews>
  <sheets>
    <sheet name="в думу 22" sheetId="32" r:id="rId1"/>
  </sheets>
  <definedNames>
    <definedName name="_xlnm._FilterDatabase" localSheetId="0" hidden="1">'в думу 22'!$A$7:$X$25</definedName>
    <definedName name="_xlnm.Print_Titles" localSheetId="0">'в думу 22'!$5:$7</definedName>
  </definedNames>
  <calcPr calcId="124519"/>
</workbook>
</file>

<file path=xl/calcChain.xml><?xml version="1.0" encoding="utf-8"?>
<calcChain xmlns="http://schemas.openxmlformats.org/spreadsheetml/2006/main">
  <c r="K14" i="32"/>
  <c r="M17"/>
  <c r="K16"/>
  <c r="K13"/>
  <c r="H8"/>
  <c r="L26"/>
  <c r="H9"/>
  <c r="H18"/>
  <c r="H19"/>
  <c r="H21"/>
  <c r="H22"/>
  <c r="H23"/>
  <c r="M8"/>
  <c r="M11"/>
  <c r="M12"/>
  <c r="H12" s="1"/>
  <c r="H17"/>
  <c r="M20"/>
  <c r="M25"/>
  <c r="C8" l="1"/>
  <c r="K25" l="1"/>
  <c r="H25" s="1"/>
  <c r="K24"/>
  <c r="H24" s="1"/>
  <c r="K20"/>
  <c r="H20" s="1"/>
  <c r="H16"/>
  <c r="K15"/>
  <c r="H15" s="1"/>
  <c r="H14"/>
  <c r="H13"/>
  <c r="K11"/>
  <c r="H11" s="1"/>
  <c r="K10"/>
  <c r="H10" s="1"/>
  <c r="K8"/>
  <c r="V8" s="1"/>
  <c r="U26" l="1"/>
  <c r="T26"/>
  <c r="S26"/>
  <c r="R26"/>
  <c r="Q26"/>
  <c r="P26"/>
  <c r="O26"/>
  <c r="N26"/>
  <c r="K26"/>
  <c r="J26"/>
  <c r="G26"/>
  <c r="F26"/>
  <c r="E26"/>
  <c r="D26"/>
  <c r="C25"/>
  <c r="C24"/>
  <c r="C23"/>
  <c r="V23" s="1"/>
  <c r="C22"/>
  <c r="C21"/>
  <c r="C20"/>
  <c r="C19"/>
  <c r="C18"/>
  <c r="C17"/>
  <c r="C16"/>
  <c r="C15"/>
  <c r="C14"/>
  <c r="V14" s="1"/>
  <c r="C13"/>
  <c r="C12"/>
  <c r="C11"/>
  <c r="C10"/>
  <c r="C9"/>
  <c r="C26" l="1"/>
  <c r="V20"/>
  <c r="I26"/>
  <c r="V17"/>
  <c r="V11"/>
  <c r="V21"/>
  <c r="V18"/>
  <c r="V19"/>
  <c r="V24"/>
  <c r="V13"/>
  <c r="V15"/>
  <c r="V16"/>
  <c r="V10"/>
  <c r="V25"/>
  <c r="V9"/>
  <c r="V22"/>
  <c r="M26"/>
  <c r="H26" l="1"/>
  <c r="V12"/>
  <c r="V26" s="1"/>
  <c r="X8" s="1"/>
  <c r="X23" l="1"/>
  <c r="X19"/>
  <c r="X13"/>
  <c r="X14"/>
  <c r="X18"/>
  <c r="X17"/>
  <c r="X24"/>
  <c r="X16"/>
  <c r="X20"/>
  <c r="X15"/>
  <c r="X11"/>
  <c r="X21"/>
  <c r="X25"/>
  <c r="X12"/>
  <c r="X9"/>
  <c r="X10"/>
  <c r="X22"/>
  <c r="X26" l="1"/>
</calcChain>
</file>

<file path=xl/sharedStrings.xml><?xml version="1.0" encoding="utf-8"?>
<sst xmlns="http://schemas.openxmlformats.org/spreadsheetml/2006/main" count="50" uniqueCount="49">
  <si>
    <t>Узколугское с.п.</t>
  </si>
  <si>
    <t>тыс. рублей</t>
  </si>
  <si>
    <t>Код организации</t>
  </si>
  <si>
    <t>Алехинское с.п.</t>
  </si>
  <si>
    <t>Бельское с.п.</t>
  </si>
  <si>
    <t>Булайское с.п.</t>
  </si>
  <si>
    <t>Голуметское с.п.</t>
  </si>
  <si>
    <t>Зерновское с.п.</t>
  </si>
  <si>
    <t>Каменно-Ангарское с.п.</t>
  </si>
  <si>
    <t>Лоховское с.п.</t>
  </si>
  <si>
    <t>Михайловское г.п.</t>
  </si>
  <si>
    <t>Нижнеиретское с.п.</t>
  </si>
  <si>
    <t>Новогромовское с.п.</t>
  </si>
  <si>
    <t>Новостроевское с.п.</t>
  </si>
  <si>
    <t>Онотское с.п.</t>
  </si>
  <si>
    <t>Парфеновское с.п.</t>
  </si>
  <si>
    <t>Саянское с.п.</t>
  </si>
  <si>
    <t>Тальниковское с.п.</t>
  </si>
  <si>
    <t>Тунгусское с.п.</t>
  </si>
  <si>
    <t>Черемховское с.п.</t>
  </si>
  <si>
    <t>РАСЧЕТ РАСПРЕДЕЛЕНИЯ</t>
  </si>
  <si>
    <t>№</t>
  </si>
  <si>
    <t>Наименование</t>
  </si>
  <si>
    <t>в том числе</t>
  </si>
  <si>
    <t>Налоговые и неналоговые доходы  (ННД)</t>
  </si>
  <si>
    <t>Доходы, принимаемые в расчет (Д)</t>
  </si>
  <si>
    <r>
      <t>Расходы (Р</t>
    </r>
    <r>
      <rPr>
        <sz val="10"/>
        <color theme="1"/>
        <rFont val="Times New Roman"/>
        <family val="1"/>
        <charset val="204"/>
      </rPr>
      <t>)</t>
    </r>
  </si>
  <si>
    <t>ИТОГО</t>
  </si>
  <si>
    <t>Объем МБТ (V)</t>
  </si>
  <si>
    <t>Иные МБТ</t>
  </si>
  <si>
    <t>Остатки  средств на начало 2020 года, за исключением целевых (Ост)</t>
  </si>
  <si>
    <t>Кредиты на дефицит, выданные до 2021г., к гашению в 2021г. (осн.долг) (БК)</t>
  </si>
  <si>
    <r>
      <t>Оценка расходов поселений на</t>
    </r>
    <r>
      <rPr>
        <b/>
        <sz val="10"/>
        <color theme="1"/>
        <rFont val="Times New Roman"/>
        <family val="1"/>
        <charset val="204"/>
      </rPr>
      <t xml:space="preserve"> содержание ОМСУ</t>
    </r>
  </si>
  <si>
    <r>
      <t xml:space="preserve">Оценка расходов поселений на </t>
    </r>
    <r>
      <rPr>
        <b/>
        <sz val="10"/>
        <color theme="1"/>
        <rFont val="Times New Roman"/>
        <family val="1"/>
        <charset val="204"/>
      </rPr>
      <t>иные полномочия ОМСУ</t>
    </r>
  </si>
  <si>
    <r>
      <t xml:space="preserve">Оценка расходов поселений на </t>
    </r>
    <r>
      <rPr>
        <b/>
        <sz val="10"/>
        <color theme="1"/>
        <rFont val="Times New Roman"/>
        <family val="1"/>
        <charset val="204"/>
      </rPr>
      <t>реализацию ВМЗ по организации культуры, физкультуры</t>
    </r>
  </si>
  <si>
    <r>
      <t xml:space="preserve">Оценка расходов поселений на </t>
    </r>
    <r>
      <rPr>
        <b/>
        <sz val="10"/>
        <color theme="1"/>
        <rFont val="Times New Roman"/>
        <family val="1"/>
        <charset val="204"/>
      </rPr>
      <t>реализацию ВМЗ по организации в границах поселения электро-, тепло снабжения</t>
    </r>
  </si>
  <si>
    <r>
      <t xml:space="preserve">Оценка расходов поселений на </t>
    </r>
    <r>
      <rPr>
        <b/>
        <sz val="10"/>
        <color theme="1"/>
        <rFont val="Times New Roman"/>
        <family val="1"/>
        <charset val="204"/>
      </rPr>
      <t>реализацию ВМЗ по дорогам и благоустройству</t>
    </r>
  </si>
  <si>
    <r>
      <t xml:space="preserve">Оценка расходов поселений на </t>
    </r>
    <r>
      <rPr>
        <b/>
        <sz val="10"/>
        <color theme="1"/>
        <rFont val="Times New Roman"/>
        <family val="1"/>
        <charset val="204"/>
      </rPr>
      <t>утверждение генеральных планов, правил землепользования и застройки, постановка на кадастровый учет</t>
    </r>
  </si>
  <si>
    <r>
      <t xml:space="preserve">Оценка расходов поселений на </t>
    </r>
    <r>
      <rPr>
        <b/>
        <sz val="10"/>
        <color theme="1"/>
        <rFont val="Times New Roman"/>
        <family val="1"/>
        <charset val="204"/>
      </rPr>
      <t>предупреждение и ликвидацию последствий ЧС, профилактика терроризма, защита населения (гражданская оборона), обеспечение езопасности людей на водных объектах</t>
    </r>
  </si>
  <si>
    <r>
      <t xml:space="preserve">Оценка расходов поселений на </t>
    </r>
    <r>
      <rPr>
        <b/>
        <sz val="10"/>
        <color theme="1"/>
        <rFont val="Times New Roman"/>
        <family val="1"/>
        <charset val="204"/>
      </rPr>
      <t>обеспечение первичных мер пожарной безопасности в границах МО</t>
    </r>
  </si>
  <si>
    <r>
      <t xml:space="preserve">Оценка расходов поселений на </t>
    </r>
    <r>
      <rPr>
        <b/>
        <sz val="10"/>
        <color theme="1"/>
        <rFont val="Times New Roman"/>
        <family val="1"/>
        <charset val="204"/>
      </rPr>
      <t>обеспечение малоимущих граждан жилыми помещениями, переселение граждан, организация строительства и содержание жилищного фонда</t>
    </r>
  </si>
  <si>
    <r>
      <t xml:space="preserve">Оценка расходов поселений на </t>
    </r>
    <r>
      <rPr>
        <b/>
        <sz val="10"/>
        <color theme="1"/>
        <rFont val="Times New Roman"/>
        <family val="1"/>
        <charset val="204"/>
      </rPr>
      <t>передачу части полномочий бюджету другого уровня по соглашениям</t>
    </r>
  </si>
  <si>
    <r>
      <t xml:space="preserve">Оценка расходов поселений на </t>
    </r>
    <r>
      <rPr>
        <b/>
        <sz val="10"/>
        <color theme="1"/>
        <rFont val="Times New Roman"/>
        <family val="1"/>
        <charset val="204"/>
      </rPr>
      <t>расходные обязательства, возникшие в рамках реализации прав а решение вопросов, не отнесенных в ВМЗ</t>
    </r>
  </si>
  <si>
    <t>Д-Р</t>
  </si>
  <si>
    <t>Дотация</t>
  </si>
  <si>
    <t xml:space="preserve">субвенции на осуществление полномочий по расчету и предоставлению дотаций на выравнивание бюджетной обеспеченности поселений
</t>
  </si>
  <si>
    <t>дотации на выравнивание бюджетной обеспеченности поселений за счет</t>
  </si>
  <si>
    <t>Дотация за счет субвенции</t>
  </si>
  <si>
    <t>Дотация по 74-ОЗ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</si>
</sst>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_ ;[Red]\-#,##0\ "/>
    <numFmt numFmtId="166" formatCode="#,##0.0_ ;[Red]\-#,##0.0\ "/>
    <numFmt numFmtId="167" formatCode="#,##0.0"/>
    <numFmt numFmtId="168" formatCode="#,##0.00_ ;[Red]\-#,##0.00\ 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11" fillId="0" borderId="0"/>
  </cellStyleXfs>
  <cellXfs count="49">
    <xf numFmtId="0" fontId="0" fillId="0" borderId="0" xfId="0"/>
    <xf numFmtId="165" fontId="6" fillId="2" borderId="0" xfId="2" applyNumberFormat="1" applyFont="1" applyFill="1" applyAlignment="1">
      <alignment vertical="center" wrapText="1"/>
    </xf>
    <xf numFmtId="165" fontId="7" fillId="2" borderId="0" xfId="2" applyNumberFormat="1" applyFont="1" applyFill="1" applyAlignment="1">
      <alignment vertical="center" wrapText="1"/>
    </xf>
    <xf numFmtId="165" fontId="7" fillId="2" borderId="0" xfId="2" applyNumberFormat="1" applyFont="1" applyFill="1" applyAlignment="1">
      <alignment horizontal="right" vertical="center"/>
    </xf>
    <xf numFmtId="0" fontId="7" fillId="2" borderId="1" xfId="2" applyNumberFormat="1" applyFont="1" applyFill="1" applyBorder="1" applyAlignment="1">
      <alignment horizontal="center" vertical="center" wrapText="1" shrinkToFit="1"/>
    </xf>
    <xf numFmtId="165" fontId="7" fillId="2" borderId="1" xfId="2" applyNumberFormat="1" applyFont="1" applyFill="1" applyBorder="1" applyAlignment="1">
      <alignment vertical="center" shrinkToFit="1"/>
    </xf>
    <xf numFmtId="166" fontId="7" fillId="2" borderId="1" xfId="2" applyNumberFormat="1" applyFont="1" applyFill="1" applyBorder="1" applyAlignment="1">
      <alignment vertical="center" shrinkToFit="1"/>
    </xf>
    <xf numFmtId="4" fontId="12" fillId="2" borderId="1" xfId="0" applyNumberFormat="1" applyFont="1" applyFill="1" applyBorder="1" applyAlignment="1">
      <alignment horizontal="right" vertical="center" wrapText="1"/>
    </xf>
    <xf numFmtId="166" fontId="10" fillId="2" borderId="1" xfId="2" applyNumberFormat="1" applyFont="1" applyFill="1" applyBorder="1" applyAlignment="1">
      <alignment vertical="center" wrapText="1"/>
    </xf>
    <xf numFmtId="165" fontId="10" fillId="2" borderId="1" xfId="2" applyNumberFormat="1" applyFont="1" applyFill="1" applyBorder="1" applyAlignment="1">
      <alignment vertical="center" wrapText="1"/>
    </xf>
    <xf numFmtId="165" fontId="10" fillId="2" borderId="0" xfId="2" applyNumberFormat="1" applyFont="1" applyFill="1" applyAlignment="1">
      <alignment vertical="center" wrapText="1"/>
    </xf>
    <xf numFmtId="165" fontId="9" fillId="2" borderId="0" xfId="2" applyNumberFormat="1" applyFont="1" applyFill="1" applyAlignment="1">
      <alignment vertical="center" wrapText="1"/>
    </xf>
    <xf numFmtId="165" fontId="6" fillId="2" borderId="0" xfId="2" applyNumberFormat="1" applyFont="1" applyFill="1" applyAlignment="1">
      <alignment vertical="center"/>
    </xf>
    <xf numFmtId="166" fontId="10" fillId="0" borderId="1" xfId="2" applyNumberFormat="1" applyFont="1" applyFill="1" applyBorder="1" applyAlignment="1">
      <alignment vertical="center" wrapText="1"/>
    </xf>
    <xf numFmtId="165" fontId="10" fillId="0" borderId="1" xfId="2" applyNumberFormat="1" applyFont="1" applyFill="1" applyBorder="1" applyAlignment="1">
      <alignment vertical="center" wrapText="1"/>
    </xf>
    <xf numFmtId="165" fontId="7" fillId="2" borderId="5" xfId="2" applyNumberFormat="1" applyFont="1" applyFill="1" applyBorder="1" applyAlignment="1">
      <alignment horizontal="center" vertical="center" wrapText="1" shrinkToFit="1"/>
    </xf>
    <xf numFmtId="165" fontId="7" fillId="2" borderId="2" xfId="2" applyNumberFormat="1" applyFont="1" applyFill="1" applyBorder="1" applyAlignment="1">
      <alignment horizontal="center" vertical="center" wrapText="1" shrinkToFit="1"/>
    </xf>
    <xf numFmtId="0" fontId="12" fillId="0" borderId="1" xfId="2" applyNumberFormat="1" applyFont="1" applyFill="1" applyBorder="1" applyAlignment="1">
      <alignment horizontal="center" vertical="center" wrapText="1" shrinkToFit="1"/>
    </xf>
    <xf numFmtId="166" fontId="12" fillId="0" borderId="1" xfId="2" applyNumberFormat="1" applyFont="1" applyFill="1" applyBorder="1" applyAlignment="1">
      <alignment vertical="center" shrinkToFit="1"/>
    </xf>
    <xf numFmtId="165" fontId="12" fillId="0" borderId="1" xfId="2" applyNumberFormat="1" applyFont="1" applyFill="1" applyBorder="1" applyAlignment="1">
      <alignment vertical="center" shrinkToFit="1"/>
    </xf>
    <xf numFmtId="3" fontId="12" fillId="3" borderId="1" xfId="1" applyNumberFormat="1" applyFont="1" applyFill="1" applyBorder="1" applyAlignment="1" applyProtection="1">
      <alignment shrinkToFit="1"/>
      <protection locked="0"/>
    </xf>
    <xf numFmtId="167" fontId="7" fillId="3" borderId="1" xfId="2" applyNumberFormat="1" applyFont="1" applyFill="1" applyBorder="1" applyAlignment="1">
      <alignment vertical="center" shrinkToFit="1"/>
    </xf>
    <xf numFmtId="166" fontId="8" fillId="2" borderId="1" xfId="2" applyNumberFormat="1" applyFont="1" applyFill="1" applyBorder="1" applyAlignment="1">
      <alignment vertical="center" shrinkToFit="1"/>
    </xf>
    <xf numFmtId="165" fontId="7" fillId="2" borderId="1" xfId="2" applyNumberFormat="1" applyFont="1" applyFill="1" applyBorder="1" applyAlignment="1">
      <alignment horizontal="center" vertical="center" wrapText="1" shrinkToFit="1"/>
    </xf>
    <xf numFmtId="165" fontId="7" fillId="2" borderId="4" xfId="2" applyNumberFormat="1" applyFont="1" applyFill="1" applyBorder="1" applyAlignment="1">
      <alignment horizontal="center" vertical="center" wrapText="1" shrinkToFit="1"/>
    </xf>
    <xf numFmtId="165" fontId="7" fillId="2" borderId="3" xfId="2" applyNumberFormat="1" applyFont="1" applyFill="1" applyBorder="1" applyAlignment="1">
      <alignment horizontal="center" vertical="center" wrapText="1" shrinkToFit="1"/>
    </xf>
    <xf numFmtId="165" fontId="7" fillId="2" borderId="6" xfId="2" applyNumberFormat="1" applyFont="1" applyFill="1" applyBorder="1" applyAlignment="1">
      <alignment horizontal="center" vertical="center" wrapText="1" shrinkToFit="1"/>
    </xf>
    <xf numFmtId="166" fontId="7" fillId="2" borderId="0" xfId="2" applyNumberFormat="1" applyFont="1" applyFill="1" applyAlignment="1">
      <alignment vertical="center" wrapText="1"/>
    </xf>
    <xf numFmtId="166" fontId="10" fillId="2" borderId="0" xfId="2" applyNumberFormat="1" applyFont="1" applyFill="1" applyAlignment="1">
      <alignment vertical="center" wrapText="1"/>
    </xf>
    <xf numFmtId="168" fontId="7" fillId="4" borderId="1" xfId="2" applyNumberFormat="1" applyFont="1" applyFill="1" applyBorder="1" applyAlignment="1">
      <alignment vertical="center" shrinkToFit="1"/>
    </xf>
    <xf numFmtId="168" fontId="10" fillId="4" borderId="1" xfId="2" applyNumberFormat="1" applyFont="1" applyFill="1" applyBorder="1" applyAlignment="1">
      <alignment vertical="center" wrapText="1"/>
    </xf>
    <xf numFmtId="166" fontId="7" fillId="0" borderId="1" xfId="2" applyNumberFormat="1" applyFont="1" applyFill="1" applyBorder="1" applyAlignment="1">
      <alignment vertical="center" shrinkToFit="1"/>
    </xf>
    <xf numFmtId="165" fontId="7" fillId="2" borderId="1" xfId="2" applyNumberFormat="1" applyFont="1" applyFill="1" applyBorder="1" applyAlignment="1">
      <alignment horizontal="center" vertical="center" wrapText="1" shrinkToFit="1"/>
    </xf>
    <xf numFmtId="165" fontId="7" fillId="2" borderId="4" xfId="2" applyNumberFormat="1" applyFont="1" applyFill="1" applyBorder="1" applyAlignment="1">
      <alignment horizontal="center" vertical="center" wrapText="1" shrinkToFit="1"/>
    </xf>
    <xf numFmtId="166" fontId="7" fillId="2" borderId="1" xfId="2" applyNumberFormat="1" applyFont="1" applyFill="1" applyBorder="1" applyAlignment="1">
      <alignment vertical="center" wrapText="1"/>
    </xf>
    <xf numFmtId="165" fontId="5" fillId="2" borderId="0" xfId="2" applyNumberFormat="1" applyFont="1" applyFill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 wrapText="1" shrinkToFit="1"/>
    </xf>
    <xf numFmtId="165" fontId="7" fillId="2" borderId="4" xfId="2" applyNumberFormat="1" applyFont="1" applyFill="1" applyBorder="1" applyAlignment="1">
      <alignment horizontal="center" vertical="center" wrapText="1" shrinkToFit="1"/>
    </xf>
    <xf numFmtId="165" fontId="7" fillId="2" borderId="3" xfId="2" applyNumberFormat="1" applyFont="1" applyFill="1" applyBorder="1" applyAlignment="1">
      <alignment horizontal="center" vertical="center" wrapText="1" shrinkToFit="1"/>
    </xf>
    <xf numFmtId="165" fontId="7" fillId="2" borderId="6" xfId="2" applyNumberFormat="1" applyFont="1" applyFill="1" applyBorder="1" applyAlignment="1">
      <alignment horizontal="center" vertical="center" wrapText="1" shrinkToFit="1"/>
    </xf>
    <xf numFmtId="165" fontId="6" fillId="2" borderId="0" xfId="2" applyNumberFormat="1" applyFont="1" applyFill="1" applyAlignment="1">
      <alignment horizontal="left" vertical="center" wrapText="1"/>
    </xf>
    <xf numFmtId="165" fontId="12" fillId="0" borderId="5" xfId="2" applyNumberFormat="1" applyFont="1" applyFill="1" applyBorder="1" applyAlignment="1">
      <alignment horizontal="center" vertical="center" wrapText="1" shrinkToFit="1"/>
    </xf>
    <xf numFmtId="165" fontId="12" fillId="0" borderId="2" xfId="2" applyNumberFormat="1" applyFont="1" applyFill="1" applyBorder="1" applyAlignment="1">
      <alignment horizontal="center" vertical="center" wrapText="1" shrinkToFit="1"/>
    </xf>
    <xf numFmtId="165" fontId="8" fillId="2" borderId="1" xfId="2" applyNumberFormat="1" applyFont="1" applyFill="1" applyBorder="1" applyAlignment="1">
      <alignment horizontal="center" vertical="center" wrapText="1"/>
    </xf>
    <xf numFmtId="166" fontId="7" fillId="2" borderId="5" xfId="2" applyNumberFormat="1" applyFont="1" applyFill="1" applyBorder="1" applyAlignment="1">
      <alignment horizontal="center" vertical="center" shrinkToFit="1"/>
    </xf>
    <xf numFmtId="166" fontId="7" fillId="2" borderId="7" xfId="2" applyNumberFormat="1" applyFont="1" applyFill="1" applyBorder="1" applyAlignment="1">
      <alignment horizontal="center" vertical="center" shrinkToFit="1"/>
    </xf>
    <xf numFmtId="166" fontId="7" fillId="2" borderId="2" xfId="2" applyNumberFormat="1" applyFont="1" applyFill="1" applyBorder="1" applyAlignment="1">
      <alignment horizontal="center" vertical="center" shrinkToFit="1"/>
    </xf>
    <xf numFmtId="165" fontId="10" fillId="2" borderId="4" xfId="2" applyNumberFormat="1" applyFont="1" applyFill="1" applyBorder="1" applyAlignment="1">
      <alignment horizontal="center" vertical="center" wrapText="1"/>
    </xf>
    <xf numFmtId="165" fontId="10" fillId="2" borderId="6" xfId="2" applyNumberFormat="1" applyFont="1" applyFill="1" applyBorder="1" applyAlignment="1">
      <alignment horizontal="center" vertical="center" wrapText="1"/>
    </xf>
  </cellXfs>
  <cellStyles count="12">
    <cellStyle name="Normal_ФФПМР_ИБР_Ставрополь_2006 4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 5" xfId="10"/>
    <cellStyle name="Процентный 2" xfId="7"/>
    <cellStyle name="Процентный 3" xfId="8"/>
    <cellStyle name="Стиль 1" xfId="11"/>
    <cellStyle name="Финансовый 2" xfId="9"/>
  </cellStyles>
  <dxfs count="1">
    <dxf>
      <font>
        <b/>
        <i val="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CCFFCC"/>
      <color rgb="FFFFCCFF"/>
      <color rgb="FF7F7F7F"/>
      <color rgb="FF66FF99"/>
      <color rgb="FFFFCC99"/>
      <color rgb="FFC5D9F1"/>
      <color rgb="FFCCECFF"/>
      <color rgb="FFCCFF99"/>
      <color rgb="FFFFFFCC"/>
      <color rgb="FFC6F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1" sqref="I11:J11"/>
    </sheetView>
  </sheetViews>
  <sheetFormatPr defaultRowHeight="15.75"/>
  <cols>
    <col min="1" max="1" width="6" style="1" customWidth="1"/>
    <col min="2" max="2" width="22" style="1" customWidth="1"/>
    <col min="3" max="4" width="13.140625" style="11" customWidth="1"/>
    <col min="5" max="5" width="11.28515625" style="11" customWidth="1"/>
    <col min="6" max="6" width="13.140625" style="11" customWidth="1"/>
    <col min="7" max="7" width="10.5703125" style="11" customWidth="1"/>
    <col min="8" max="8" width="11.28515625" style="1" customWidth="1"/>
    <col min="9" max="12" width="13.140625" style="1" customWidth="1"/>
    <col min="13" max="13" width="14.42578125" style="1" customWidth="1"/>
    <col min="14" max="14" width="16" style="1" hidden="1" customWidth="1"/>
    <col min="15" max="15" width="16.28515625" style="1" hidden="1" customWidth="1"/>
    <col min="16" max="16" width="14.140625" style="1" hidden="1" customWidth="1"/>
    <col min="17" max="17" width="13" style="1" hidden="1" customWidth="1"/>
    <col min="18" max="18" width="9.140625" style="1" customWidth="1"/>
    <col min="19" max="19" width="11.5703125" style="1" hidden="1" customWidth="1"/>
    <col min="20" max="20" width="11.28515625" style="1" customWidth="1"/>
    <col min="21" max="21" width="13.140625" style="1" customWidth="1"/>
    <col min="22" max="22" width="12.7109375" style="1" customWidth="1"/>
    <col min="23" max="24" width="13.140625" style="1" customWidth="1"/>
    <col min="25" max="25" width="11.28515625" style="1" customWidth="1"/>
    <col min="26" max="26" width="11.85546875" style="1" customWidth="1"/>
    <col min="27" max="27" width="11" style="1" customWidth="1"/>
    <col min="28" max="231" width="9.140625" style="1"/>
    <col min="232" max="232" width="6" style="1" customWidth="1"/>
    <col min="233" max="233" width="32.42578125" style="1" customWidth="1"/>
    <col min="234" max="241" width="13.42578125" style="1" customWidth="1"/>
    <col min="242" max="487" width="9.140625" style="1"/>
    <col min="488" max="488" width="6" style="1" customWidth="1"/>
    <col min="489" max="489" width="32.42578125" style="1" customWidth="1"/>
    <col min="490" max="497" width="13.42578125" style="1" customWidth="1"/>
    <col min="498" max="743" width="9.140625" style="1"/>
    <col min="744" max="744" width="6" style="1" customWidth="1"/>
    <col min="745" max="745" width="32.42578125" style="1" customWidth="1"/>
    <col min="746" max="753" width="13.42578125" style="1" customWidth="1"/>
    <col min="754" max="999" width="9.140625" style="1"/>
    <col min="1000" max="1000" width="6" style="1" customWidth="1"/>
    <col min="1001" max="1001" width="32.42578125" style="1" customWidth="1"/>
    <col min="1002" max="1009" width="13.42578125" style="1" customWidth="1"/>
    <col min="1010" max="1255" width="9.140625" style="1"/>
    <col min="1256" max="1256" width="6" style="1" customWidth="1"/>
    <col min="1257" max="1257" width="32.42578125" style="1" customWidth="1"/>
    <col min="1258" max="1265" width="13.42578125" style="1" customWidth="1"/>
    <col min="1266" max="1511" width="9.140625" style="1"/>
    <col min="1512" max="1512" width="6" style="1" customWidth="1"/>
    <col min="1513" max="1513" width="32.42578125" style="1" customWidth="1"/>
    <col min="1514" max="1521" width="13.42578125" style="1" customWidth="1"/>
    <col min="1522" max="1767" width="9.140625" style="1"/>
    <col min="1768" max="1768" width="6" style="1" customWidth="1"/>
    <col min="1769" max="1769" width="32.42578125" style="1" customWidth="1"/>
    <col min="1770" max="1777" width="13.42578125" style="1" customWidth="1"/>
    <col min="1778" max="2023" width="9.140625" style="1"/>
    <col min="2024" max="2024" width="6" style="1" customWidth="1"/>
    <col min="2025" max="2025" width="32.42578125" style="1" customWidth="1"/>
    <col min="2026" max="2033" width="13.42578125" style="1" customWidth="1"/>
    <col min="2034" max="2279" width="9.140625" style="1"/>
    <col min="2280" max="2280" width="6" style="1" customWidth="1"/>
    <col min="2281" max="2281" width="32.42578125" style="1" customWidth="1"/>
    <col min="2282" max="2289" width="13.42578125" style="1" customWidth="1"/>
    <col min="2290" max="2535" width="9.140625" style="1"/>
    <col min="2536" max="2536" width="6" style="1" customWidth="1"/>
    <col min="2537" max="2537" width="32.42578125" style="1" customWidth="1"/>
    <col min="2538" max="2545" width="13.42578125" style="1" customWidth="1"/>
    <col min="2546" max="2791" width="9.140625" style="1"/>
    <col min="2792" max="2792" width="6" style="1" customWidth="1"/>
    <col min="2793" max="2793" width="32.42578125" style="1" customWidth="1"/>
    <col min="2794" max="2801" width="13.42578125" style="1" customWidth="1"/>
    <col min="2802" max="3047" width="9.140625" style="1"/>
    <col min="3048" max="3048" width="6" style="1" customWidth="1"/>
    <col min="3049" max="3049" width="32.42578125" style="1" customWidth="1"/>
    <col min="3050" max="3057" width="13.42578125" style="1" customWidth="1"/>
    <col min="3058" max="3303" width="9.140625" style="1"/>
    <col min="3304" max="3304" width="6" style="1" customWidth="1"/>
    <col min="3305" max="3305" width="32.42578125" style="1" customWidth="1"/>
    <col min="3306" max="3313" width="13.42578125" style="1" customWidth="1"/>
    <col min="3314" max="3559" width="9.140625" style="1"/>
    <col min="3560" max="3560" width="6" style="1" customWidth="1"/>
    <col min="3561" max="3561" width="32.42578125" style="1" customWidth="1"/>
    <col min="3562" max="3569" width="13.42578125" style="1" customWidth="1"/>
    <col min="3570" max="3815" width="9.140625" style="1"/>
    <col min="3816" max="3816" width="6" style="1" customWidth="1"/>
    <col min="3817" max="3817" width="32.42578125" style="1" customWidth="1"/>
    <col min="3818" max="3825" width="13.42578125" style="1" customWidth="1"/>
    <col min="3826" max="4071" width="9.140625" style="1"/>
    <col min="4072" max="4072" width="6" style="1" customWidth="1"/>
    <col min="4073" max="4073" width="32.42578125" style="1" customWidth="1"/>
    <col min="4074" max="4081" width="13.42578125" style="1" customWidth="1"/>
    <col min="4082" max="4327" width="9.140625" style="1"/>
    <col min="4328" max="4328" width="6" style="1" customWidth="1"/>
    <col min="4329" max="4329" width="32.42578125" style="1" customWidth="1"/>
    <col min="4330" max="4337" width="13.42578125" style="1" customWidth="1"/>
    <col min="4338" max="4583" width="9.140625" style="1"/>
    <col min="4584" max="4584" width="6" style="1" customWidth="1"/>
    <col min="4585" max="4585" width="32.42578125" style="1" customWidth="1"/>
    <col min="4586" max="4593" width="13.42578125" style="1" customWidth="1"/>
    <col min="4594" max="4839" width="9.140625" style="1"/>
    <col min="4840" max="4840" width="6" style="1" customWidth="1"/>
    <col min="4841" max="4841" width="32.42578125" style="1" customWidth="1"/>
    <col min="4842" max="4849" width="13.42578125" style="1" customWidth="1"/>
    <col min="4850" max="5095" width="9.140625" style="1"/>
    <col min="5096" max="5096" width="6" style="1" customWidth="1"/>
    <col min="5097" max="5097" width="32.42578125" style="1" customWidth="1"/>
    <col min="5098" max="5105" width="13.42578125" style="1" customWidth="1"/>
    <col min="5106" max="5351" width="9.140625" style="1"/>
    <col min="5352" max="5352" width="6" style="1" customWidth="1"/>
    <col min="5353" max="5353" width="32.42578125" style="1" customWidth="1"/>
    <col min="5354" max="5361" width="13.42578125" style="1" customWidth="1"/>
    <col min="5362" max="5607" width="9.140625" style="1"/>
    <col min="5608" max="5608" width="6" style="1" customWidth="1"/>
    <col min="5609" max="5609" width="32.42578125" style="1" customWidth="1"/>
    <col min="5610" max="5617" width="13.42578125" style="1" customWidth="1"/>
    <col min="5618" max="5863" width="9.140625" style="1"/>
    <col min="5864" max="5864" width="6" style="1" customWidth="1"/>
    <col min="5865" max="5865" width="32.42578125" style="1" customWidth="1"/>
    <col min="5866" max="5873" width="13.42578125" style="1" customWidth="1"/>
    <col min="5874" max="6119" width="9.140625" style="1"/>
    <col min="6120" max="6120" width="6" style="1" customWidth="1"/>
    <col min="6121" max="6121" width="32.42578125" style="1" customWidth="1"/>
    <col min="6122" max="6129" width="13.42578125" style="1" customWidth="1"/>
    <col min="6130" max="6375" width="9.140625" style="1"/>
    <col min="6376" max="6376" width="6" style="1" customWidth="1"/>
    <col min="6377" max="6377" width="32.42578125" style="1" customWidth="1"/>
    <col min="6378" max="6385" width="13.42578125" style="1" customWidth="1"/>
    <col min="6386" max="6631" width="9.140625" style="1"/>
    <col min="6632" max="6632" width="6" style="1" customWidth="1"/>
    <col min="6633" max="6633" width="32.42578125" style="1" customWidth="1"/>
    <col min="6634" max="6641" width="13.42578125" style="1" customWidth="1"/>
    <col min="6642" max="6887" width="9.140625" style="1"/>
    <col min="6888" max="6888" width="6" style="1" customWidth="1"/>
    <col min="6889" max="6889" width="32.42578125" style="1" customWidth="1"/>
    <col min="6890" max="6897" width="13.42578125" style="1" customWidth="1"/>
    <col min="6898" max="7143" width="9.140625" style="1"/>
    <col min="7144" max="7144" width="6" style="1" customWidth="1"/>
    <col min="7145" max="7145" width="32.42578125" style="1" customWidth="1"/>
    <col min="7146" max="7153" width="13.42578125" style="1" customWidth="1"/>
    <col min="7154" max="7399" width="9.140625" style="1"/>
    <col min="7400" max="7400" width="6" style="1" customWidth="1"/>
    <col min="7401" max="7401" width="32.42578125" style="1" customWidth="1"/>
    <col min="7402" max="7409" width="13.42578125" style="1" customWidth="1"/>
    <col min="7410" max="7655" width="9.140625" style="1"/>
    <col min="7656" max="7656" width="6" style="1" customWidth="1"/>
    <col min="7657" max="7657" width="32.42578125" style="1" customWidth="1"/>
    <col min="7658" max="7665" width="13.42578125" style="1" customWidth="1"/>
    <col min="7666" max="7911" width="9.140625" style="1"/>
    <col min="7912" max="7912" width="6" style="1" customWidth="1"/>
    <col min="7913" max="7913" width="32.42578125" style="1" customWidth="1"/>
    <col min="7914" max="7921" width="13.42578125" style="1" customWidth="1"/>
    <col min="7922" max="8167" width="9.140625" style="1"/>
    <col min="8168" max="8168" width="6" style="1" customWidth="1"/>
    <col min="8169" max="8169" width="32.42578125" style="1" customWidth="1"/>
    <col min="8170" max="8177" width="13.42578125" style="1" customWidth="1"/>
    <col min="8178" max="8423" width="9.140625" style="1"/>
    <col min="8424" max="8424" width="6" style="1" customWidth="1"/>
    <col min="8425" max="8425" width="32.42578125" style="1" customWidth="1"/>
    <col min="8426" max="8433" width="13.42578125" style="1" customWidth="1"/>
    <col min="8434" max="8679" width="9.140625" style="1"/>
    <col min="8680" max="8680" width="6" style="1" customWidth="1"/>
    <col min="8681" max="8681" width="32.42578125" style="1" customWidth="1"/>
    <col min="8682" max="8689" width="13.42578125" style="1" customWidth="1"/>
    <col min="8690" max="8935" width="9.140625" style="1"/>
    <col min="8936" max="8936" width="6" style="1" customWidth="1"/>
    <col min="8937" max="8937" width="32.42578125" style="1" customWidth="1"/>
    <col min="8938" max="8945" width="13.42578125" style="1" customWidth="1"/>
    <col min="8946" max="9191" width="9.140625" style="1"/>
    <col min="9192" max="9192" width="6" style="1" customWidth="1"/>
    <col min="9193" max="9193" width="32.42578125" style="1" customWidth="1"/>
    <col min="9194" max="9201" width="13.42578125" style="1" customWidth="1"/>
    <col min="9202" max="9447" width="9.140625" style="1"/>
    <col min="9448" max="9448" width="6" style="1" customWidth="1"/>
    <col min="9449" max="9449" width="32.42578125" style="1" customWidth="1"/>
    <col min="9450" max="9457" width="13.42578125" style="1" customWidth="1"/>
    <col min="9458" max="9703" width="9.140625" style="1"/>
    <col min="9704" max="9704" width="6" style="1" customWidth="1"/>
    <col min="9705" max="9705" width="32.42578125" style="1" customWidth="1"/>
    <col min="9706" max="9713" width="13.42578125" style="1" customWidth="1"/>
    <col min="9714" max="9959" width="9.140625" style="1"/>
    <col min="9960" max="9960" width="6" style="1" customWidth="1"/>
    <col min="9961" max="9961" width="32.42578125" style="1" customWidth="1"/>
    <col min="9962" max="9969" width="13.42578125" style="1" customWidth="1"/>
    <col min="9970" max="10215" width="9.140625" style="1"/>
    <col min="10216" max="10216" width="6" style="1" customWidth="1"/>
    <col min="10217" max="10217" width="32.42578125" style="1" customWidth="1"/>
    <col min="10218" max="10225" width="13.42578125" style="1" customWidth="1"/>
    <col min="10226" max="10471" width="9.140625" style="1"/>
    <col min="10472" max="10472" width="6" style="1" customWidth="1"/>
    <col min="10473" max="10473" width="32.42578125" style="1" customWidth="1"/>
    <col min="10474" max="10481" width="13.42578125" style="1" customWidth="1"/>
    <col min="10482" max="10727" width="9.140625" style="1"/>
    <col min="10728" max="10728" width="6" style="1" customWidth="1"/>
    <col min="10729" max="10729" width="32.42578125" style="1" customWidth="1"/>
    <col min="10730" max="10737" width="13.42578125" style="1" customWidth="1"/>
    <col min="10738" max="10983" width="9.140625" style="1"/>
    <col min="10984" max="10984" width="6" style="1" customWidth="1"/>
    <col min="10985" max="10985" width="32.42578125" style="1" customWidth="1"/>
    <col min="10986" max="10993" width="13.42578125" style="1" customWidth="1"/>
    <col min="10994" max="11239" width="9.140625" style="1"/>
    <col min="11240" max="11240" width="6" style="1" customWidth="1"/>
    <col min="11241" max="11241" width="32.42578125" style="1" customWidth="1"/>
    <col min="11242" max="11249" width="13.42578125" style="1" customWidth="1"/>
    <col min="11250" max="11495" width="9.140625" style="1"/>
    <col min="11496" max="11496" width="6" style="1" customWidth="1"/>
    <col min="11497" max="11497" width="32.42578125" style="1" customWidth="1"/>
    <col min="11498" max="11505" width="13.42578125" style="1" customWidth="1"/>
    <col min="11506" max="11751" width="9.140625" style="1"/>
    <col min="11752" max="11752" width="6" style="1" customWidth="1"/>
    <col min="11753" max="11753" width="32.42578125" style="1" customWidth="1"/>
    <col min="11754" max="11761" width="13.42578125" style="1" customWidth="1"/>
    <col min="11762" max="12007" width="9.140625" style="1"/>
    <col min="12008" max="12008" width="6" style="1" customWidth="1"/>
    <col min="12009" max="12009" width="32.42578125" style="1" customWidth="1"/>
    <col min="12010" max="12017" width="13.42578125" style="1" customWidth="1"/>
    <col min="12018" max="12263" width="9.140625" style="1"/>
    <col min="12264" max="12264" width="6" style="1" customWidth="1"/>
    <col min="12265" max="12265" width="32.42578125" style="1" customWidth="1"/>
    <col min="12266" max="12273" width="13.42578125" style="1" customWidth="1"/>
    <col min="12274" max="12519" width="9.140625" style="1"/>
    <col min="12520" max="12520" width="6" style="1" customWidth="1"/>
    <col min="12521" max="12521" width="32.42578125" style="1" customWidth="1"/>
    <col min="12522" max="12529" width="13.42578125" style="1" customWidth="1"/>
    <col min="12530" max="12775" width="9.140625" style="1"/>
    <col min="12776" max="12776" width="6" style="1" customWidth="1"/>
    <col min="12777" max="12777" width="32.42578125" style="1" customWidth="1"/>
    <col min="12778" max="12785" width="13.42578125" style="1" customWidth="1"/>
    <col min="12786" max="13031" width="9.140625" style="1"/>
    <col min="13032" max="13032" width="6" style="1" customWidth="1"/>
    <col min="13033" max="13033" width="32.42578125" style="1" customWidth="1"/>
    <col min="13034" max="13041" width="13.42578125" style="1" customWidth="1"/>
    <col min="13042" max="13287" width="9.140625" style="1"/>
    <col min="13288" max="13288" width="6" style="1" customWidth="1"/>
    <col min="13289" max="13289" width="32.42578125" style="1" customWidth="1"/>
    <col min="13290" max="13297" width="13.42578125" style="1" customWidth="1"/>
    <col min="13298" max="13543" width="9.140625" style="1"/>
    <col min="13544" max="13544" width="6" style="1" customWidth="1"/>
    <col min="13545" max="13545" width="32.42578125" style="1" customWidth="1"/>
    <col min="13546" max="13553" width="13.42578125" style="1" customWidth="1"/>
    <col min="13554" max="13799" width="9.140625" style="1"/>
    <col min="13800" max="13800" width="6" style="1" customWidth="1"/>
    <col min="13801" max="13801" width="32.42578125" style="1" customWidth="1"/>
    <col min="13802" max="13809" width="13.42578125" style="1" customWidth="1"/>
    <col min="13810" max="14055" width="9.140625" style="1"/>
    <col min="14056" max="14056" width="6" style="1" customWidth="1"/>
    <col min="14057" max="14057" width="32.42578125" style="1" customWidth="1"/>
    <col min="14058" max="14065" width="13.42578125" style="1" customWidth="1"/>
    <col min="14066" max="14311" width="9.140625" style="1"/>
    <col min="14312" max="14312" width="6" style="1" customWidth="1"/>
    <col min="14313" max="14313" width="32.42578125" style="1" customWidth="1"/>
    <col min="14314" max="14321" width="13.42578125" style="1" customWidth="1"/>
    <col min="14322" max="14567" width="9.140625" style="1"/>
    <col min="14568" max="14568" width="6" style="1" customWidth="1"/>
    <col min="14569" max="14569" width="32.42578125" style="1" customWidth="1"/>
    <col min="14570" max="14577" width="13.42578125" style="1" customWidth="1"/>
    <col min="14578" max="14823" width="9.140625" style="1"/>
    <col min="14824" max="14824" width="6" style="1" customWidth="1"/>
    <col min="14825" max="14825" width="32.42578125" style="1" customWidth="1"/>
    <col min="14826" max="14833" width="13.42578125" style="1" customWidth="1"/>
    <col min="14834" max="15079" width="9.140625" style="1"/>
    <col min="15080" max="15080" width="6" style="1" customWidth="1"/>
    <col min="15081" max="15081" width="32.42578125" style="1" customWidth="1"/>
    <col min="15082" max="15089" width="13.42578125" style="1" customWidth="1"/>
    <col min="15090" max="15335" width="9.140625" style="1"/>
    <col min="15336" max="15336" width="6" style="1" customWidth="1"/>
    <col min="15337" max="15337" width="32.42578125" style="1" customWidth="1"/>
    <col min="15338" max="15345" width="13.42578125" style="1" customWidth="1"/>
    <col min="15346" max="15591" width="9.140625" style="1"/>
    <col min="15592" max="15592" width="6" style="1" customWidth="1"/>
    <col min="15593" max="15593" width="32.42578125" style="1" customWidth="1"/>
    <col min="15594" max="15601" width="13.42578125" style="1" customWidth="1"/>
    <col min="15602" max="15847" width="9.140625" style="1"/>
    <col min="15848" max="15848" width="6" style="1" customWidth="1"/>
    <col min="15849" max="15849" width="32.42578125" style="1" customWidth="1"/>
    <col min="15850" max="15857" width="13.42578125" style="1" customWidth="1"/>
    <col min="15858" max="16103" width="9.140625" style="1"/>
    <col min="16104" max="16104" width="6" style="1" customWidth="1"/>
    <col min="16105" max="16105" width="32.42578125" style="1" customWidth="1"/>
    <col min="16106" max="16113" width="13.42578125" style="1" customWidth="1"/>
    <col min="16114" max="16384" width="9.140625" style="1"/>
  </cols>
  <sheetData>
    <row r="1" spans="1:26" ht="18.7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6" ht="18.75" customHeight="1">
      <c r="B2" s="35" t="s">
        <v>46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6" ht="47.25" customHeight="1">
      <c r="A3" s="35" t="s">
        <v>45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6" s="2" customFormat="1" ht="19.5" customHeight="1">
      <c r="X4" s="3" t="s">
        <v>1</v>
      </c>
    </row>
    <row r="5" spans="1:26" s="2" customFormat="1" ht="15" customHeight="1">
      <c r="A5" s="36" t="s">
        <v>21</v>
      </c>
      <c r="B5" s="36" t="s">
        <v>22</v>
      </c>
      <c r="C5" s="36" t="s">
        <v>25</v>
      </c>
      <c r="D5" s="37" t="s">
        <v>23</v>
      </c>
      <c r="E5" s="38"/>
      <c r="F5" s="38"/>
      <c r="G5" s="39"/>
      <c r="H5" s="36" t="s">
        <v>26</v>
      </c>
      <c r="I5" s="37" t="s">
        <v>23</v>
      </c>
      <c r="J5" s="38"/>
      <c r="K5" s="38"/>
      <c r="L5" s="38"/>
      <c r="M5" s="38"/>
      <c r="N5" s="38"/>
      <c r="O5" s="38"/>
      <c r="P5" s="38"/>
      <c r="Q5" s="38"/>
      <c r="R5" s="38"/>
      <c r="S5" s="39"/>
      <c r="T5" s="36" t="s">
        <v>30</v>
      </c>
      <c r="U5" s="41" t="s">
        <v>31</v>
      </c>
      <c r="V5" s="15"/>
      <c r="W5" s="15"/>
      <c r="X5" s="43" t="s">
        <v>44</v>
      </c>
    </row>
    <row r="6" spans="1:26" s="2" customFormat="1" ht="131.25" customHeight="1">
      <c r="A6" s="36" t="s">
        <v>2</v>
      </c>
      <c r="B6" s="36"/>
      <c r="C6" s="36"/>
      <c r="D6" s="25" t="s">
        <v>24</v>
      </c>
      <c r="E6" s="33" t="s">
        <v>47</v>
      </c>
      <c r="F6" s="32" t="s">
        <v>48</v>
      </c>
      <c r="G6" s="24" t="s">
        <v>29</v>
      </c>
      <c r="H6" s="36"/>
      <c r="I6" s="26" t="s">
        <v>32</v>
      </c>
      <c r="J6" s="26" t="s">
        <v>33</v>
      </c>
      <c r="K6" s="23" t="s">
        <v>34</v>
      </c>
      <c r="L6" s="23" t="s">
        <v>35</v>
      </c>
      <c r="M6" s="23" t="s">
        <v>36</v>
      </c>
      <c r="N6" s="23" t="s">
        <v>37</v>
      </c>
      <c r="O6" s="23" t="s">
        <v>39</v>
      </c>
      <c r="P6" s="23" t="s">
        <v>38</v>
      </c>
      <c r="Q6" s="23" t="s">
        <v>40</v>
      </c>
      <c r="R6" s="23" t="s">
        <v>41</v>
      </c>
      <c r="S6" s="23" t="s">
        <v>42</v>
      </c>
      <c r="T6" s="36"/>
      <c r="U6" s="42"/>
      <c r="V6" s="16" t="s">
        <v>43</v>
      </c>
      <c r="W6" s="16" t="s">
        <v>28</v>
      </c>
      <c r="X6" s="43"/>
    </row>
    <row r="7" spans="1:26" s="2" customFormat="1" ht="1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/>
      <c r="M7" s="4">
        <v>12</v>
      </c>
      <c r="N7" s="4">
        <v>13</v>
      </c>
      <c r="O7" s="4">
        <v>14</v>
      </c>
      <c r="P7" s="4">
        <v>15</v>
      </c>
      <c r="Q7" s="4"/>
      <c r="R7" s="4"/>
      <c r="S7" s="4">
        <v>16</v>
      </c>
      <c r="T7" s="4">
        <v>17</v>
      </c>
      <c r="U7" s="17">
        <v>18</v>
      </c>
      <c r="V7" s="4">
        <v>19</v>
      </c>
      <c r="W7" s="4">
        <v>20</v>
      </c>
      <c r="X7" s="4">
        <v>21</v>
      </c>
    </row>
    <row r="8" spans="1:26" s="2" customFormat="1" ht="12.75">
      <c r="A8" s="5">
        <v>1</v>
      </c>
      <c r="B8" s="5" t="s">
        <v>3</v>
      </c>
      <c r="C8" s="6">
        <f>D8+E8+F8+G8</f>
        <v>11701.3</v>
      </c>
      <c r="D8" s="6">
        <v>5559.9</v>
      </c>
      <c r="E8" s="34">
        <v>5652.4</v>
      </c>
      <c r="F8" s="6">
        <v>489</v>
      </c>
      <c r="G8" s="7">
        <v>0</v>
      </c>
      <c r="H8" s="6">
        <f>SUM(I8:S8)</f>
        <v>13509</v>
      </c>
      <c r="I8" s="20">
        <v>7519</v>
      </c>
      <c r="J8" s="21">
        <v>622</v>
      </c>
      <c r="K8" s="20">
        <f>8+3511</f>
        <v>3519</v>
      </c>
      <c r="L8" s="20">
        <v>698</v>
      </c>
      <c r="M8" s="20">
        <f>800+204</f>
        <v>1004</v>
      </c>
      <c r="N8" s="21"/>
      <c r="O8" s="21"/>
      <c r="P8" s="21"/>
      <c r="Q8" s="21"/>
      <c r="R8" s="21">
        <v>147</v>
      </c>
      <c r="S8" s="21"/>
      <c r="T8" s="31">
        <v>260.2</v>
      </c>
      <c r="U8" s="18"/>
      <c r="V8" s="22">
        <f>IF(C8-H8+T8-U8&gt;0,0,(C8-H8+T8-U8))</f>
        <v>-1547.5000000000007</v>
      </c>
      <c r="W8" s="44">
        <v>19728.7</v>
      </c>
      <c r="X8" s="29">
        <f>V8/V26*W8</f>
        <v>809.96685930470926</v>
      </c>
      <c r="Y8" s="27"/>
      <c r="Z8" s="27"/>
    </row>
    <row r="9" spans="1:26" s="2" customFormat="1" ht="12.75">
      <c r="A9" s="5">
        <v>2</v>
      </c>
      <c r="B9" s="5" t="s">
        <v>4</v>
      </c>
      <c r="C9" s="6">
        <f t="shared" ref="C9:C25" si="0">D9+E9+F9+G9</f>
        <v>11472.1</v>
      </c>
      <c r="D9" s="6">
        <v>2368.8000000000002</v>
      </c>
      <c r="E9" s="34">
        <v>7343</v>
      </c>
      <c r="F9" s="6">
        <v>886.7</v>
      </c>
      <c r="G9" s="7">
        <v>873.6</v>
      </c>
      <c r="H9" s="6">
        <f t="shared" ref="H9:H25" si="1">SUM(I9:S9)</f>
        <v>17215</v>
      </c>
      <c r="I9" s="20">
        <v>7132</v>
      </c>
      <c r="J9" s="21">
        <v>570</v>
      </c>
      <c r="K9" s="20">
        <v>4527</v>
      </c>
      <c r="L9" s="20">
        <v>4028</v>
      </c>
      <c r="M9" s="20">
        <v>823</v>
      </c>
      <c r="N9" s="21"/>
      <c r="O9" s="21"/>
      <c r="P9" s="21"/>
      <c r="Q9" s="21"/>
      <c r="R9" s="21">
        <v>135</v>
      </c>
      <c r="S9" s="21"/>
      <c r="T9" s="31">
        <v>179.6</v>
      </c>
      <c r="U9" s="18"/>
      <c r="V9" s="22">
        <f t="shared" ref="V9:V25" si="2">IF(C9-H9+T9-U9&gt;0,0,(C9-H9+T9-U9))</f>
        <v>-5563.2999999999993</v>
      </c>
      <c r="W9" s="45"/>
      <c r="X9" s="29">
        <f>V9/V26*W8</f>
        <v>2911.8504868302985</v>
      </c>
      <c r="Y9" s="27"/>
      <c r="Z9" s="27"/>
    </row>
    <row r="10" spans="1:26" s="2" customFormat="1" ht="12.75">
      <c r="A10" s="5">
        <v>3</v>
      </c>
      <c r="B10" s="5" t="s">
        <v>5</v>
      </c>
      <c r="C10" s="6">
        <f t="shared" si="0"/>
        <v>8552.619999999999</v>
      </c>
      <c r="D10" s="6">
        <v>1341.42</v>
      </c>
      <c r="E10" s="34">
        <v>6385.4</v>
      </c>
      <c r="F10" s="6">
        <v>825.8</v>
      </c>
      <c r="G10" s="7">
        <v>0</v>
      </c>
      <c r="H10" s="6">
        <f t="shared" si="1"/>
        <v>12850</v>
      </c>
      <c r="I10" s="20">
        <v>6245</v>
      </c>
      <c r="J10" s="21">
        <v>64</v>
      </c>
      <c r="K10" s="20">
        <f>53+3145</f>
        <v>3198</v>
      </c>
      <c r="L10" s="20">
        <v>2975</v>
      </c>
      <c r="M10" s="20">
        <v>230</v>
      </c>
      <c r="N10" s="21"/>
      <c r="O10" s="21"/>
      <c r="P10" s="21"/>
      <c r="Q10" s="21"/>
      <c r="R10" s="21">
        <v>138</v>
      </c>
      <c r="S10" s="21"/>
      <c r="T10" s="31">
        <v>528</v>
      </c>
      <c r="U10" s="19"/>
      <c r="V10" s="22">
        <f t="shared" si="2"/>
        <v>-3769.380000000001</v>
      </c>
      <c r="W10" s="45"/>
      <c r="X10" s="29">
        <f>V10/V26*W8</f>
        <v>1972.9065461234147</v>
      </c>
      <c r="Y10" s="27"/>
      <c r="Z10" s="27"/>
    </row>
    <row r="11" spans="1:26" s="2" customFormat="1" ht="12.75">
      <c r="A11" s="5">
        <v>4</v>
      </c>
      <c r="B11" s="5" t="s">
        <v>6</v>
      </c>
      <c r="C11" s="6">
        <f t="shared" si="0"/>
        <v>13864.800000000001</v>
      </c>
      <c r="D11" s="6">
        <v>3261.8</v>
      </c>
      <c r="E11" s="34">
        <v>8964.4</v>
      </c>
      <c r="F11" s="6">
        <v>1237.2</v>
      </c>
      <c r="G11" s="7">
        <v>401.4</v>
      </c>
      <c r="H11" s="6">
        <f t="shared" si="1"/>
        <v>18030</v>
      </c>
      <c r="I11" s="20">
        <v>10182</v>
      </c>
      <c r="J11" s="21">
        <v>833</v>
      </c>
      <c r="K11" s="20">
        <f>25+5296</f>
        <v>5321</v>
      </c>
      <c r="L11" s="20">
        <v>756</v>
      </c>
      <c r="M11" s="20">
        <f>609+172</f>
        <v>781</v>
      </c>
      <c r="N11" s="21"/>
      <c r="O11" s="21"/>
      <c r="P11" s="21"/>
      <c r="Q11" s="21"/>
      <c r="R11" s="21">
        <v>157</v>
      </c>
      <c r="S11" s="21"/>
      <c r="T11" s="31">
        <v>1699.9</v>
      </c>
      <c r="U11" s="19"/>
      <c r="V11" s="22">
        <f t="shared" si="2"/>
        <v>-2465.2999999999988</v>
      </c>
      <c r="W11" s="45"/>
      <c r="X11" s="29">
        <f>V11/V26*W8</f>
        <v>1290.3465578312748</v>
      </c>
      <c r="Y11" s="27"/>
      <c r="Z11" s="27"/>
    </row>
    <row r="12" spans="1:26" s="2" customFormat="1" ht="12.75">
      <c r="A12" s="5">
        <v>5</v>
      </c>
      <c r="B12" s="5" t="s">
        <v>7</v>
      </c>
      <c r="C12" s="6">
        <f t="shared" si="0"/>
        <v>9273.5999999999985</v>
      </c>
      <c r="D12" s="6">
        <v>3295.9</v>
      </c>
      <c r="E12" s="34">
        <v>4852.1000000000004</v>
      </c>
      <c r="F12" s="6">
        <v>580.79999999999995</v>
      </c>
      <c r="G12" s="7">
        <v>544.79999999999995</v>
      </c>
      <c r="H12" s="6">
        <f t="shared" si="1"/>
        <v>10913</v>
      </c>
      <c r="I12" s="20">
        <v>6519</v>
      </c>
      <c r="J12" s="21">
        <v>396</v>
      </c>
      <c r="K12" s="20">
        <v>3198</v>
      </c>
      <c r="L12" s="20">
        <v>376</v>
      </c>
      <c r="M12" s="20">
        <f>64+222</f>
        <v>286</v>
      </c>
      <c r="N12" s="21"/>
      <c r="O12" s="21"/>
      <c r="P12" s="21"/>
      <c r="Q12" s="21"/>
      <c r="R12" s="21">
        <v>138</v>
      </c>
      <c r="S12" s="21"/>
      <c r="T12" s="31">
        <v>293.10000000000002</v>
      </c>
      <c r="U12" s="19">
        <v>188</v>
      </c>
      <c r="V12" s="22">
        <f t="shared" si="2"/>
        <v>-1534.3000000000015</v>
      </c>
      <c r="W12" s="45"/>
      <c r="X12" s="29">
        <f>V12/V26*W8</f>
        <v>803.05793359044662</v>
      </c>
      <c r="Y12" s="27"/>
      <c r="Z12" s="27"/>
    </row>
    <row r="13" spans="1:26" s="2" customFormat="1" ht="12.75">
      <c r="A13" s="5">
        <v>6</v>
      </c>
      <c r="B13" s="5" t="s">
        <v>8</v>
      </c>
      <c r="C13" s="6">
        <f t="shared" si="0"/>
        <v>6021.09</v>
      </c>
      <c r="D13" s="6">
        <v>1005.59</v>
      </c>
      <c r="E13" s="34">
        <v>4301</v>
      </c>
      <c r="F13" s="6">
        <v>714.5</v>
      </c>
      <c r="G13" s="7">
        <v>0</v>
      </c>
      <c r="H13" s="6">
        <f t="shared" si="1"/>
        <v>9413</v>
      </c>
      <c r="I13" s="20">
        <v>4821</v>
      </c>
      <c r="J13" s="21">
        <v>198</v>
      </c>
      <c r="K13" s="20">
        <f>90+1075</f>
        <v>1165</v>
      </c>
      <c r="L13" s="20">
        <v>2994</v>
      </c>
      <c r="M13" s="20">
        <v>120</v>
      </c>
      <c r="N13" s="21"/>
      <c r="O13" s="21"/>
      <c r="P13" s="21"/>
      <c r="Q13" s="21"/>
      <c r="R13" s="21">
        <v>115</v>
      </c>
      <c r="S13" s="21"/>
      <c r="T13" s="31">
        <v>340.3</v>
      </c>
      <c r="U13" s="19"/>
      <c r="V13" s="22">
        <f>IF(C13-H13+T13-U13&gt;0,0,(C13-H13+T13-U13))</f>
        <v>-3051.6099999999997</v>
      </c>
      <c r="W13" s="45"/>
      <c r="X13" s="29">
        <f>V13/V26*W8</f>
        <v>1597.2232423410937</v>
      </c>
      <c r="Y13" s="27"/>
      <c r="Z13" s="27"/>
    </row>
    <row r="14" spans="1:26" s="2" customFormat="1" ht="12.75">
      <c r="A14" s="5">
        <v>7</v>
      </c>
      <c r="B14" s="5" t="s">
        <v>9</v>
      </c>
      <c r="C14" s="6">
        <f t="shared" si="0"/>
        <v>10417.5</v>
      </c>
      <c r="D14" s="6">
        <v>3821.5</v>
      </c>
      <c r="E14" s="34">
        <v>6074.8</v>
      </c>
      <c r="F14" s="6">
        <v>521.20000000000005</v>
      </c>
      <c r="G14" s="7">
        <v>0</v>
      </c>
      <c r="H14" s="6">
        <f t="shared" si="1"/>
        <v>13203</v>
      </c>
      <c r="I14" s="20">
        <v>6275</v>
      </c>
      <c r="J14" s="21">
        <v>199</v>
      </c>
      <c r="K14" s="20">
        <f>50+5218</f>
        <v>5268</v>
      </c>
      <c r="L14" s="20">
        <v>1235</v>
      </c>
      <c r="M14" s="20">
        <v>71</v>
      </c>
      <c r="N14" s="21"/>
      <c r="O14" s="21"/>
      <c r="P14" s="21"/>
      <c r="Q14" s="21"/>
      <c r="R14" s="21">
        <v>155</v>
      </c>
      <c r="S14" s="21"/>
      <c r="T14" s="31">
        <v>1787.7</v>
      </c>
      <c r="U14" s="18"/>
      <c r="V14" s="22">
        <f t="shared" si="2"/>
        <v>-997.8</v>
      </c>
      <c r="W14" s="45"/>
      <c r="X14" s="29">
        <f>V14/V26*W8</f>
        <v>522.25197558270668</v>
      </c>
      <c r="Y14" s="27"/>
      <c r="Z14" s="27"/>
    </row>
    <row r="15" spans="1:26" s="2" customFormat="1" ht="12.75">
      <c r="A15" s="5">
        <v>8</v>
      </c>
      <c r="B15" s="5" t="s">
        <v>10</v>
      </c>
      <c r="C15" s="6">
        <f t="shared" si="0"/>
        <v>22769.53</v>
      </c>
      <c r="D15" s="6">
        <v>11189.43</v>
      </c>
      <c r="E15" s="34">
        <v>10434.5</v>
      </c>
      <c r="F15" s="6">
        <v>367.3</v>
      </c>
      <c r="G15" s="7">
        <v>778.3</v>
      </c>
      <c r="H15" s="6">
        <f t="shared" si="1"/>
        <v>29328</v>
      </c>
      <c r="I15" s="20">
        <v>19741</v>
      </c>
      <c r="J15" s="21">
        <v>1926</v>
      </c>
      <c r="K15" s="20">
        <f>127+30</f>
        <v>157</v>
      </c>
      <c r="L15" s="20">
        <v>168</v>
      </c>
      <c r="M15" s="20">
        <v>7057</v>
      </c>
      <c r="N15" s="21"/>
      <c r="O15" s="21"/>
      <c r="P15" s="21"/>
      <c r="Q15" s="21"/>
      <c r="R15" s="21">
        <v>279</v>
      </c>
      <c r="S15" s="21"/>
      <c r="T15" s="31">
        <v>1589.4</v>
      </c>
      <c r="U15" s="19"/>
      <c r="V15" s="22">
        <f t="shared" si="2"/>
        <v>-4969.0700000000015</v>
      </c>
      <c r="W15" s="45"/>
      <c r="X15" s="29">
        <f>V15/V26*W8</f>
        <v>2600.8284468919232</v>
      </c>
      <c r="Y15" s="27"/>
      <c r="Z15" s="27"/>
    </row>
    <row r="16" spans="1:26" s="2" customFormat="1" ht="12.75">
      <c r="A16" s="5">
        <v>9</v>
      </c>
      <c r="B16" s="5" t="s">
        <v>11</v>
      </c>
      <c r="C16" s="6">
        <f t="shared" si="0"/>
        <v>7105.3442399999994</v>
      </c>
      <c r="D16" s="6">
        <v>1610.44424</v>
      </c>
      <c r="E16" s="34">
        <v>4430.5</v>
      </c>
      <c r="F16" s="6">
        <v>865.4</v>
      </c>
      <c r="G16" s="7">
        <v>199</v>
      </c>
      <c r="H16" s="6">
        <f t="shared" si="1"/>
        <v>8311</v>
      </c>
      <c r="I16" s="20">
        <v>6433</v>
      </c>
      <c r="J16" s="21">
        <v>221</v>
      </c>
      <c r="K16" s="20">
        <f>30+1277</f>
        <v>1307</v>
      </c>
      <c r="L16" s="20">
        <v>0</v>
      </c>
      <c r="M16" s="20">
        <v>218</v>
      </c>
      <c r="N16" s="21"/>
      <c r="O16" s="21"/>
      <c r="P16" s="21"/>
      <c r="Q16" s="21"/>
      <c r="R16" s="21">
        <v>132</v>
      </c>
      <c r="S16" s="21"/>
      <c r="T16" s="31">
        <v>592.6</v>
      </c>
      <c r="U16" s="19"/>
      <c r="V16" s="22">
        <f t="shared" si="2"/>
        <v>-613.05576000000053</v>
      </c>
      <c r="W16" s="45"/>
      <c r="X16" s="29">
        <f>V16/V26*W8</f>
        <v>320.87550791978146</v>
      </c>
      <c r="Y16" s="27"/>
      <c r="Z16" s="27"/>
    </row>
    <row r="17" spans="1:27" s="2" customFormat="1" ht="12.75">
      <c r="A17" s="5">
        <v>10</v>
      </c>
      <c r="B17" s="5" t="s">
        <v>12</v>
      </c>
      <c r="C17" s="6">
        <f t="shared" si="0"/>
        <v>10806.6</v>
      </c>
      <c r="D17" s="6">
        <v>2110.9</v>
      </c>
      <c r="E17" s="34">
        <v>7557.2</v>
      </c>
      <c r="F17" s="6">
        <v>990.8</v>
      </c>
      <c r="G17" s="7">
        <v>147.69999999999999</v>
      </c>
      <c r="H17" s="6">
        <f t="shared" si="1"/>
        <v>16217</v>
      </c>
      <c r="I17" s="20">
        <v>7244</v>
      </c>
      <c r="J17" s="21">
        <v>643</v>
      </c>
      <c r="K17" s="20">
        <v>3982</v>
      </c>
      <c r="L17" s="20">
        <v>2655</v>
      </c>
      <c r="M17" s="20">
        <f>1019+536</f>
        <v>1555</v>
      </c>
      <c r="N17" s="21"/>
      <c r="O17" s="21"/>
      <c r="P17" s="21"/>
      <c r="Q17" s="21"/>
      <c r="R17" s="21">
        <v>138</v>
      </c>
      <c r="S17" s="21"/>
      <c r="T17" s="31">
        <v>1369.8</v>
      </c>
      <c r="U17" s="18"/>
      <c r="V17" s="22">
        <f t="shared" si="2"/>
        <v>-4040.5999999999995</v>
      </c>
      <c r="W17" s="45"/>
      <c r="X17" s="29">
        <f>V17/V26*W8</f>
        <v>2114.8640334129927</v>
      </c>
      <c r="Y17" s="27"/>
      <c r="Z17" s="27"/>
    </row>
    <row r="18" spans="1:27" s="2" customFormat="1" ht="12.75">
      <c r="A18" s="5">
        <v>11</v>
      </c>
      <c r="B18" s="5" t="s">
        <v>13</v>
      </c>
      <c r="C18" s="6">
        <f t="shared" si="0"/>
        <v>6154.7</v>
      </c>
      <c r="D18" s="6">
        <v>363.4</v>
      </c>
      <c r="E18" s="34">
        <v>4442.6000000000004</v>
      </c>
      <c r="F18" s="6">
        <v>755.2</v>
      </c>
      <c r="G18" s="7">
        <v>593.5</v>
      </c>
      <c r="H18" s="6">
        <f t="shared" si="1"/>
        <v>8125</v>
      </c>
      <c r="I18" s="20">
        <v>6099</v>
      </c>
      <c r="J18" s="21">
        <v>728</v>
      </c>
      <c r="K18" s="20">
        <v>916</v>
      </c>
      <c r="L18" s="20">
        <v>0</v>
      </c>
      <c r="M18" s="20">
        <v>260</v>
      </c>
      <c r="N18" s="21"/>
      <c r="O18" s="21"/>
      <c r="P18" s="21"/>
      <c r="Q18" s="21"/>
      <c r="R18" s="21">
        <v>122</v>
      </c>
      <c r="S18" s="21"/>
      <c r="T18" s="31">
        <v>274.39999999999998</v>
      </c>
      <c r="U18" s="19"/>
      <c r="V18" s="22">
        <f t="shared" si="2"/>
        <v>-1695.9</v>
      </c>
      <c r="W18" s="45"/>
      <c r="X18" s="29">
        <f>V18/V26*W8</f>
        <v>887.63993324384876</v>
      </c>
      <c r="Y18" s="27"/>
      <c r="Z18" s="27"/>
    </row>
    <row r="19" spans="1:27" s="2" customFormat="1" ht="12.75">
      <c r="A19" s="5">
        <v>12</v>
      </c>
      <c r="B19" s="5" t="s">
        <v>14</v>
      </c>
      <c r="C19" s="6">
        <f t="shared" si="0"/>
        <v>4515.75</v>
      </c>
      <c r="D19" s="6">
        <v>1031.05</v>
      </c>
      <c r="E19" s="34">
        <v>2863.7</v>
      </c>
      <c r="F19" s="6">
        <v>621</v>
      </c>
      <c r="G19" s="7">
        <v>0</v>
      </c>
      <c r="H19" s="6">
        <f t="shared" si="1"/>
        <v>5755</v>
      </c>
      <c r="I19" s="20">
        <v>4539</v>
      </c>
      <c r="J19" s="21">
        <v>164</v>
      </c>
      <c r="K19" s="20">
        <v>733</v>
      </c>
      <c r="L19" s="20">
        <v>160</v>
      </c>
      <c r="M19" s="20">
        <v>42</v>
      </c>
      <c r="N19" s="21"/>
      <c r="O19" s="21"/>
      <c r="P19" s="21"/>
      <c r="Q19" s="21"/>
      <c r="R19" s="21">
        <v>117</v>
      </c>
      <c r="S19" s="21"/>
      <c r="T19" s="31">
        <v>1325.7</v>
      </c>
      <c r="U19" s="18">
        <v>82.6</v>
      </c>
      <c r="V19" s="22">
        <f t="shared" si="2"/>
        <v>0</v>
      </c>
      <c r="W19" s="45"/>
      <c r="X19" s="29">
        <f>V19/V26*W8</f>
        <v>0</v>
      </c>
      <c r="Y19" s="27"/>
      <c r="Z19" s="27"/>
    </row>
    <row r="20" spans="1:27" s="2" customFormat="1" ht="12.75">
      <c r="A20" s="5">
        <v>13</v>
      </c>
      <c r="B20" s="5" t="s">
        <v>15</v>
      </c>
      <c r="C20" s="6">
        <f t="shared" si="0"/>
        <v>11367.7</v>
      </c>
      <c r="D20" s="6">
        <v>4765.3999999999996</v>
      </c>
      <c r="E20" s="34">
        <v>5752.6</v>
      </c>
      <c r="F20" s="6">
        <v>849.7</v>
      </c>
      <c r="G20" s="7">
        <v>0</v>
      </c>
      <c r="H20" s="6">
        <f t="shared" si="1"/>
        <v>15305</v>
      </c>
      <c r="I20" s="20">
        <v>7323</v>
      </c>
      <c r="J20" s="21">
        <v>1087</v>
      </c>
      <c r="K20" s="20">
        <f>126+4938</f>
        <v>5064</v>
      </c>
      <c r="L20" s="20">
        <v>743</v>
      </c>
      <c r="M20" s="20">
        <f>170+762</f>
        <v>932</v>
      </c>
      <c r="N20" s="21"/>
      <c r="O20" s="21"/>
      <c r="P20" s="21"/>
      <c r="Q20" s="21"/>
      <c r="R20" s="21">
        <v>156</v>
      </c>
      <c r="S20" s="21"/>
      <c r="T20" s="31">
        <v>2589.1</v>
      </c>
      <c r="U20" s="19"/>
      <c r="V20" s="22">
        <f t="shared" si="2"/>
        <v>-1348.1999999999994</v>
      </c>
      <c r="W20" s="45"/>
      <c r="X20" s="29">
        <f>V20/V26*W8</f>
        <v>705.65254908859981</v>
      </c>
      <c r="Y20" s="27"/>
      <c r="Z20" s="27"/>
    </row>
    <row r="21" spans="1:27" s="2" customFormat="1" ht="12.75">
      <c r="A21" s="5">
        <v>14</v>
      </c>
      <c r="B21" s="5" t="s">
        <v>16</v>
      </c>
      <c r="C21" s="6">
        <f t="shared" si="0"/>
        <v>7567.2</v>
      </c>
      <c r="D21" s="6">
        <v>834.9</v>
      </c>
      <c r="E21" s="34">
        <v>5941.3</v>
      </c>
      <c r="F21" s="6">
        <v>791</v>
      </c>
      <c r="G21" s="7">
        <v>0</v>
      </c>
      <c r="H21" s="6">
        <f t="shared" si="1"/>
        <v>9297</v>
      </c>
      <c r="I21" s="20">
        <v>6115</v>
      </c>
      <c r="J21" s="21">
        <v>309</v>
      </c>
      <c r="K21" s="20">
        <v>2570</v>
      </c>
      <c r="L21" s="20">
        <v>0</v>
      </c>
      <c r="M21" s="20">
        <v>182</v>
      </c>
      <c r="N21" s="21"/>
      <c r="O21" s="21"/>
      <c r="P21" s="21"/>
      <c r="Q21" s="21"/>
      <c r="R21" s="21">
        <v>121</v>
      </c>
      <c r="S21" s="21"/>
      <c r="T21" s="31">
        <v>608.70000000000005</v>
      </c>
      <c r="U21" s="19"/>
      <c r="V21" s="22">
        <f t="shared" si="2"/>
        <v>-1121.1000000000001</v>
      </c>
      <c r="W21" s="45"/>
      <c r="X21" s="29">
        <f>V21/V26*W8</f>
        <v>586.78762259548262</v>
      </c>
      <c r="Y21" s="27"/>
      <c r="Z21" s="27"/>
    </row>
    <row r="22" spans="1:27" s="2" customFormat="1" ht="12.75">
      <c r="A22" s="5">
        <v>15</v>
      </c>
      <c r="B22" s="5" t="s">
        <v>17</v>
      </c>
      <c r="C22" s="6">
        <f t="shared" si="0"/>
        <v>7037.5000000000009</v>
      </c>
      <c r="D22" s="6">
        <v>388.6</v>
      </c>
      <c r="E22" s="34">
        <v>5725.8</v>
      </c>
      <c r="F22" s="6">
        <v>750</v>
      </c>
      <c r="G22" s="7">
        <v>173.1</v>
      </c>
      <c r="H22" s="6">
        <f t="shared" si="1"/>
        <v>10541</v>
      </c>
      <c r="I22" s="20">
        <v>6987</v>
      </c>
      <c r="J22" s="21">
        <v>816</v>
      </c>
      <c r="K22" s="20">
        <v>2146</v>
      </c>
      <c r="L22" s="20">
        <v>240</v>
      </c>
      <c r="M22" s="20">
        <v>233</v>
      </c>
      <c r="N22" s="21"/>
      <c r="O22" s="21"/>
      <c r="P22" s="21"/>
      <c r="Q22" s="21"/>
      <c r="R22" s="21">
        <v>119</v>
      </c>
      <c r="S22" s="21"/>
      <c r="T22" s="31">
        <v>523.6</v>
      </c>
      <c r="U22" s="5"/>
      <c r="V22" s="22">
        <f t="shared" si="2"/>
        <v>-2979.8999999999992</v>
      </c>
      <c r="W22" s="45"/>
      <c r="X22" s="29">
        <f>V22/V26*W8</f>
        <v>1559.689979994896</v>
      </c>
      <c r="Y22" s="27"/>
      <c r="Z22" s="27"/>
    </row>
    <row r="23" spans="1:27" s="2" customFormat="1" ht="12.75">
      <c r="A23" s="5">
        <v>16</v>
      </c>
      <c r="B23" s="5" t="s">
        <v>18</v>
      </c>
      <c r="C23" s="6">
        <f t="shared" si="0"/>
        <v>4894.59</v>
      </c>
      <c r="D23" s="6">
        <v>254.99</v>
      </c>
      <c r="E23" s="34">
        <v>3659.7</v>
      </c>
      <c r="F23" s="6">
        <v>633.6</v>
      </c>
      <c r="G23" s="7">
        <v>346.3</v>
      </c>
      <c r="H23" s="6">
        <f t="shared" si="1"/>
        <v>5919</v>
      </c>
      <c r="I23" s="20">
        <v>4755</v>
      </c>
      <c r="J23" s="21">
        <v>162</v>
      </c>
      <c r="K23" s="20">
        <v>710</v>
      </c>
      <c r="L23" s="20">
        <v>7</v>
      </c>
      <c r="M23" s="20">
        <v>140</v>
      </c>
      <c r="N23" s="21"/>
      <c r="O23" s="21"/>
      <c r="P23" s="21"/>
      <c r="Q23" s="21"/>
      <c r="R23" s="21">
        <v>145</v>
      </c>
      <c r="S23" s="21"/>
      <c r="T23" s="31">
        <v>226.8</v>
      </c>
      <c r="U23" s="5"/>
      <c r="V23" s="22">
        <f t="shared" si="2"/>
        <v>-797.6099999999999</v>
      </c>
      <c r="W23" s="45"/>
      <c r="X23" s="29">
        <f>V23/V26*W8</f>
        <v>417.47183628434817</v>
      </c>
      <c r="Y23" s="27"/>
      <c r="Z23" s="27"/>
    </row>
    <row r="24" spans="1:27" s="2" customFormat="1" ht="12.75">
      <c r="A24" s="5">
        <v>17</v>
      </c>
      <c r="B24" s="5" t="s">
        <v>0</v>
      </c>
      <c r="C24" s="6">
        <f t="shared" si="0"/>
        <v>8455.5839999999989</v>
      </c>
      <c r="D24" s="6">
        <v>1322.884</v>
      </c>
      <c r="E24" s="34">
        <v>6467.4</v>
      </c>
      <c r="F24" s="6">
        <v>665.3</v>
      </c>
      <c r="G24" s="7">
        <v>0</v>
      </c>
      <c r="H24" s="6">
        <f t="shared" si="1"/>
        <v>10295</v>
      </c>
      <c r="I24" s="20">
        <v>5117</v>
      </c>
      <c r="J24" s="21">
        <v>370</v>
      </c>
      <c r="K24" s="20">
        <f>481+3176</f>
        <v>3657</v>
      </c>
      <c r="L24" s="20">
        <v>348</v>
      </c>
      <c r="M24" s="20">
        <v>672</v>
      </c>
      <c r="N24" s="21"/>
      <c r="O24" s="21"/>
      <c r="P24" s="21"/>
      <c r="Q24" s="21"/>
      <c r="R24" s="21">
        <v>131</v>
      </c>
      <c r="S24" s="21"/>
      <c r="T24" s="31">
        <v>1036.7</v>
      </c>
      <c r="U24" s="5"/>
      <c r="V24" s="22">
        <f t="shared" si="2"/>
        <v>-802.71600000000103</v>
      </c>
      <c r="W24" s="45"/>
      <c r="X24" s="29">
        <f>V24/V26*W8</f>
        <v>420.14433436745691</v>
      </c>
      <c r="Y24" s="27"/>
      <c r="Z24" s="27"/>
    </row>
    <row r="25" spans="1:27" s="2" customFormat="1" ht="12.75">
      <c r="A25" s="5">
        <v>18</v>
      </c>
      <c r="B25" s="5" t="s">
        <v>19</v>
      </c>
      <c r="C25" s="6">
        <f t="shared" si="0"/>
        <v>14905.34</v>
      </c>
      <c r="D25" s="6">
        <v>4079.64</v>
      </c>
      <c r="E25" s="34">
        <v>7014.1</v>
      </c>
      <c r="F25" s="6">
        <v>869.3</v>
      </c>
      <c r="G25" s="7">
        <v>2942.3</v>
      </c>
      <c r="H25" s="6">
        <f t="shared" si="1"/>
        <v>16162</v>
      </c>
      <c r="I25" s="20">
        <v>8708</v>
      </c>
      <c r="J25" s="21">
        <v>769</v>
      </c>
      <c r="K25" s="20">
        <f>50+5755</f>
        <v>5805</v>
      </c>
      <c r="L25" s="20">
        <v>150</v>
      </c>
      <c r="M25" s="20">
        <f>11+568</f>
        <v>579</v>
      </c>
      <c r="N25" s="21"/>
      <c r="O25" s="21"/>
      <c r="P25" s="21"/>
      <c r="Q25" s="21"/>
      <c r="R25" s="21">
        <v>151</v>
      </c>
      <c r="S25" s="21"/>
      <c r="T25" s="31">
        <v>860.9</v>
      </c>
      <c r="U25" s="6"/>
      <c r="V25" s="22">
        <f t="shared" si="2"/>
        <v>-395.75999999999988</v>
      </c>
      <c r="W25" s="46"/>
      <c r="X25" s="29">
        <f>V25/V26*W8</f>
        <v>207.14215459672471</v>
      </c>
      <c r="Y25" s="27"/>
      <c r="Z25" s="27"/>
    </row>
    <row r="26" spans="1:27" s="10" customFormat="1">
      <c r="A26" s="47" t="s">
        <v>27</v>
      </c>
      <c r="B26" s="48"/>
      <c r="C26" s="8">
        <f>SUM(C8:C25)</f>
        <v>176882.84824000002</v>
      </c>
      <c r="D26" s="8">
        <f t="shared" ref="D26:U26" si="3">SUM(D8:D25)</f>
        <v>48606.548239999996</v>
      </c>
      <c r="E26" s="8">
        <f t="shared" si="3"/>
        <v>107862.50000000001</v>
      </c>
      <c r="F26" s="8">
        <f>SUM(F8:F25)</f>
        <v>13413.8</v>
      </c>
      <c r="G26" s="8">
        <f>SUM(G8:G25)</f>
        <v>7000</v>
      </c>
      <c r="H26" s="8">
        <f t="shared" si="3"/>
        <v>230388</v>
      </c>
      <c r="I26" s="13">
        <f t="shared" si="3"/>
        <v>131754</v>
      </c>
      <c r="J26" s="13">
        <f t="shared" si="3"/>
        <v>10077</v>
      </c>
      <c r="K26" s="13">
        <f t="shared" si="3"/>
        <v>53243</v>
      </c>
      <c r="L26" s="13">
        <f>SUM(L8:L25)</f>
        <v>17533</v>
      </c>
      <c r="M26" s="13">
        <f t="shared" si="3"/>
        <v>15185</v>
      </c>
      <c r="N26" s="13">
        <f t="shared" si="3"/>
        <v>0</v>
      </c>
      <c r="O26" s="13">
        <f t="shared" si="3"/>
        <v>0</v>
      </c>
      <c r="P26" s="13">
        <f t="shared" si="3"/>
        <v>0</v>
      </c>
      <c r="Q26" s="13">
        <f t="shared" si="3"/>
        <v>0</v>
      </c>
      <c r="R26" s="13">
        <f t="shared" si="3"/>
        <v>2596</v>
      </c>
      <c r="S26" s="13">
        <f t="shared" si="3"/>
        <v>0</v>
      </c>
      <c r="T26" s="14">
        <f t="shared" si="3"/>
        <v>16086.500000000002</v>
      </c>
      <c r="U26" s="8">
        <f t="shared" si="3"/>
        <v>270.60000000000002</v>
      </c>
      <c r="V26" s="8">
        <f>SUM(V8:V25)</f>
        <v>-37693.101760000005</v>
      </c>
      <c r="W26" s="9"/>
      <c r="X26" s="30">
        <f>SUM(X8:X25)</f>
        <v>19728.7</v>
      </c>
      <c r="Y26" s="28"/>
      <c r="Z26" s="28"/>
      <c r="AA26" s="2"/>
    </row>
    <row r="27" spans="1:27">
      <c r="A27" s="40"/>
      <c r="B27" s="40"/>
      <c r="C27" s="1"/>
      <c r="D27" s="1"/>
      <c r="E27" s="1"/>
      <c r="F27" s="1"/>
      <c r="G27" s="1"/>
    </row>
    <row r="32" spans="1:27">
      <c r="A32" s="12"/>
      <c r="B32" s="12"/>
    </row>
    <row r="33" spans="1:2">
      <c r="A33" s="40"/>
      <c r="B33" s="40"/>
    </row>
    <row r="34" spans="1:2">
      <c r="A34" s="40"/>
      <c r="B34" s="40"/>
    </row>
    <row r="35" spans="1:2">
      <c r="A35" s="40"/>
      <c r="B35" s="40"/>
    </row>
  </sheetData>
  <sheetProtection password="C761" sheet="1" objects="1" scenarios="1" selectLockedCells="1" selectUnlockedCells="1"/>
  <mergeCells count="18">
    <mergeCell ref="A33:B33"/>
    <mergeCell ref="A34:B34"/>
    <mergeCell ref="A35:B35"/>
    <mergeCell ref="U5:U6"/>
    <mergeCell ref="X5:X6"/>
    <mergeCell ref="W8:W25"/>
    <mergeCell ref="A26:B26"/>
    <mergeCell ref="A27:B27"/>
    <mergeCell ref="A1:X1"/>
    <mergeCell ref="A3:X3"/>
    <mergeCell ref="A5:A6"/>
    <mergeCell ref="B5:B6"/>
    <mergeCell ref="C5:C6"/>
    <mergeCell ref="D5:G5"/>
    <mergeCell ref="H5:H6"/>
    <mergeCell ref="I5:S5"/>
    <mergeCell ref="T5:T6"/>
    <mergeCell ref="B2:X2"/>
  </mergeCells>
  <conditionalFormatting sqref="A6:B6 A7:X7">
    <cfRule type="cellIs" dxfId="0" priority="1" stopIfTrue="1" operator="equal">
      <formula>"оценка МФ"</formula>
    </cfRule>
  </conditionalFormatting>
  <pageMargins left="0.39370078740157483" right="0.39370078740157483" top="0.78740157480314965" bottom="0.39370078740157483" header="0.31496062992125984" footer="0.31496062992125984"/>
  <pageSetup paperSize="9" scale="80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думу 22</vt:lpstr>
      <vt:lpstr>'в думу 22'!Заголовки_для_печати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</cp:lastModifiedBy>
  <cp:lastPrinted>2022-07-05T03:25:43Z</cp:lastPrinted>
  <dcterms:created xsi:type="dcterms:W3CDTF">2016-04-21T09:32:06Z</dcterms:created>
  <dcterms:modified xsi:type="dcterms:W3CDTF">2023-05-22T08:15:40Z</dcterms:modified>
</cp:coreProperties>
</file>